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209"/>
  <workbookPr/>
  <mc:AlternateContent xmlns:mc="http://schemas.openxmlformats.org/markup-compatibility/2006">
    <mc:Choice Requires="x15">
      <x15ac:absPath xmlns:x15ac="http://schemas.microsoft.com/office/spreadsheetml/2010/11/ac" url="/Users/Scharco/Dropbox/10duizend/DOOR/"/>
    </mc:Choice>
  </mc:AlternateContent>
  <bookViews>
    <workbookView xWindow="13860" yWindow="460" windowWidth="23580" windowHeight="18160" activeTab="2"/>
  </bookViews>
  <sheets>
    <sheet name="Balans" sheetId="2" r:id="rId1"/>
    <sheet name="Resultaat" sheetId="1" r:id="rId2"/>
    <sheet name="Subsidie" sheetId="5" r:id="rId3"/>
  </sheets>
  <calcPr calcId="162913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7" i="2" l="1"/>
  <c r="E39" i="2"/>
  <c r="E41" i="2"/>
  <c r="E31" i="2"/>
  <c r="E60" i="5"/>
  <c r="E63" i="5"/>
  <c r="E62" i="5"/>
  <c r="E56" i="5"/>
  <c r="C38" i="1"/>
  <c r="C44" i="5"/>
  <c r="C33" i="1"/>
  <c r="G44" i="5"/>
  <c r="G42" i="5"/>
  <c r="G39" i="5"/>
  <c r="G37" i="5"/>
  <c r="G30" i="5"/>
  <c r="G20" i="5"/>
  <c r="I16" i="5"/>
  <c r="G13" i="5"/>
  <c r="G12" i="5"/>
  <c r="C37" i="5"/>
  <c r="C39" i="5"/>
  <c r="C42" i="5"/>
  <c r="C20" i="5"/>
  <c r="C19" i="5"/>
  <c r="G41" i="1"/>
  <c r="I14" i="1"/>
  <c r="E20" i="2"/>
  <c r="O52" i="5"/>
  <c r="M50" i="5"/>
  <c r="O44" i="5"/>
  <c r="M42" i="5"/>
  <c r="M35" i="5"/>
  <c r="O33" i="5"/>
  <c r="O54" i="5"/>
  <c r="M32" i="5"/>
  <c r="M54" i="5"/>
  <c r="Q19" i="5"/>
  <c r="O13" i="5"/>
  <c r="O24" i="5"/>
  <c r="M12" i="5"/>
  <c r="M24" i="5"/>
  <c r="O46" i="5"/>
  <c r="O58" i="5"/>
  <c r="I46" i="5"/>
  <c r="I63" i="5"/>
  <c r="Q40" i="5"/>
  <c r="Q44" i="5"/>
  <c r="M37" i="5"/>
  <c r="M28" i="5"/>
  <c r="Q16" i="5"/>
  <c r="I14" i="5"/>
  <c r="E14" i="5"/>
  <c r="E21" i="5"/>
  <c r="Q20" i="5"/>
  <c r="Q24" i="5"/>
  <c r="Q46" i="5"/>
  <c r="Q58" i="5"/>
  <c r="M44" i="5"/>
  <c r="M46" i="5"/>
  <c r="M58" i="5"/>
  <c r="E26" i="5"/>
  <c r="E46" i="5"/>
  <c r="E11" i="2"/>
  <c r="E25" i="2"/>
  <c r="E45" i="1"/>
  <c r="E14" i="1"/>
  <c r="E23" i="1"/>
  <c r="E28" i="1"/>
  <c r="G21" i="1"/>
  <c r="I45" i="1"/>
  <c r="I23" i="1"/>
  <c r="G19" i="5"/>
  <c r="I21" i="5"/>
  <c r="I26" i="5"/>
  <c r="I62" i="5"/>
  <c r="I64" i="5"/>
  <c r="E64" i="5"/>
  <c r="E48" i="5"/>
  <c r="E50" i="1"/>
  <c r="E48" i="1"/>
  <c r="I28" i="1"/>
  <c r="I48" i="1"/>
  <c r="I52" i="1"/>
  <c r="I48" i="5"/>
  <c r="I60" i="5"/>
  <c r="E52" i="1"/>
</calcChain>
</file>

<file path=xl/sharedStrings.xml><?xml version="1.0" encoding="utf-8"?>
<sst xmlns="http://schemas.openxmlformats.org/spreadsheetml/2006/main" count="117" uniqueCount="73">
  <si>
    <t>Stichting DOOR</t>
  </si>
  <si>
    <t>Dordrecht</t>
  </si>
  <si>
    <t>BATEN</t>
  </si>
  <si>
    <t xml:space="preserve">Subsidies </t>
  </si>
  <si>
    <t>Stichting Doen</t>
  </si>
  <si>
    <t>Evenementen</t>
  </si>
  <si>
    <t>Verhuur</t>
  </si>
  <si>
    <t>Ateliers</t>
  </si>
  <si>
    <t>Overige ruimten</t>
  </si>
  <si>
    <t>€</t>
  </si>
  <si>
    <t>TOTAAL BATEN</t>
  </si>
  <si>
    <t>LASTEN</t>
  </si>
  <si>
    <t>Huur, energie etc.</t>
  </si>
  <si>
    <t>Communicatie,PR,markering</t>
  </si>
  <si>
    <t xml:space="preserve">Financiele administratie, verzekeringen </t>
  </si>
  <si>
    <t>Productie programmering en horeca</t>
  </si>
  <si>
    <t>Inrichting onderhoud en tuin</t>
  </si>
  <si>
    <t>EXPLOITATIE SALDO</t>
  </si>
  <si>
    <t>TOTAAL LASTEN</t>
  </si>
  <si>
    <t>Overige subsidies</t>
  </si>
  <si>
    <t xml:space="preserve"> </t>
  </si>
  <si>
    <t>Huisvesting en inventaris</t>
  </si>
  <si>
    <t>Algemene kosten</t>
  </si>
  <si>
    <t>Materiële vaste activa</t>
  </si>
  <si>
    <t>Verbouwingen</t>
  </si>
  <si>
    <t>Inventaris</t>
  </si>
  <si>
    <t>Financële vaste activa</t>
  </si>
  <si>
    <t>Waarborgsom huur</t>
  </si>
  <si>
    <t>Debiteuren</t>
  </si>
  <si>
    <t>Totaal Activa</t>
  </si>
  <si>
    <t>Balans per</t>
  </si>
  <si>
    <t>ACTIVA</t>
  </si>
  <si>
    <t>PASSIVA</t>
  </si>
  <si>
    <t>Eigen vermogen</t>
  </si>
  <si>
    <t xml:space="preserve">Vermogen </t>
  </si>
  <si>
    <t>Liquide middelen</t>
  </si>
  <si>
    <t>Kas en bank</t>
  </si>
  <si>
    <t>Kortlopende schulden</t>
  </si>
  <si>
    <t>Totaal passiva</t>
  </si>
  <si>
    <t>EXPLOITATIE SALDO 2015</t>
  </si>
  <si>
    <t xml:space="preserve">Investeringen in inventaris voor het </t>
  </si>
  <si>
    <t>project</t>
  </si>
  <si>
    <t xml:space="preserve">Correctie afschrijvingen inventaris voor </t>
  </si>
  <si>
    <t>Voorziening klein onderhoud</t>
  </si>
  <si>
    <t>Subsidieverantwoording</t>
  </si>
  <si>
    <t>Investeringen in verbouwingen gefinancierd</t>
  </si>
  <si>
    <t>door Gemeente</t>
  </si>
  <si>
    <t>het project en verbouwingen</t>
  </si>
  <si>
    <t>Stichting</t>
  </si>
  <si>
    <t>Doen</t>
  </si>
  <si>
    <t>Gemeente</t>
  </si>
  <si>
    <t>Overigen</t>
  </si>
  <si>
    <t>Afschrijvingen</t>
  </si>
  <si>
    <t xml:space="preserve">Nog te besteden subsidie </t>
  </si>
  <si>
    <t>Crediteuren</t>
  </si>
  <si>
    <t>Vlottende activa</t>
  </si>
  <si>
    <t>Nog te realiseren projecten (subsidie)</t>
  </si>
  <si>
    <t>RESULTAAT</t>
  </si>
  <si>
    <t>Voorraad horeca</t>
  </si>
  <si>
    <t xml:space="preserve">Investering in voorraad met betrekking tot </t>
  </si>
  <si>
    <t>de horeca</t>
  </si>
  <si>
    <t>Nog te besteden subsidiegelden</t>
  </si>
  <si>
    <t>Investeringen voor lange termijn</t>
  </si>
  <si>
    <t>Staat van baten en lasten</t>
  </si>
  <si>
    <t>TOTAAL OPBRENGST/UITGAVEN</t>
  </si>
  <si>
    <t>TOTAAL KOSTEN/UITGAVEN</t>
  </si>
  <si>
    <t>31 december 2016</t>
  </si>
  <si>
    <t>Overlopende activa</t>
  </si>
  <si>
    <t>Overlopende passiva</t>
  </si>
  <si>
    <t>Realisatie 2016</t>
  </si>
  <si>
    <t>REALISATIE 2016</t>
  </si>
  <si>
    <t>BEGROTING 2016</t>
  </si>
  <si>
    <t>Overige baten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</si>
</sst>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 * #,##0_ ;_ * \-#,##0_ ;_ * &quot;-&quot;??_ ;_ @_ "/>
  </numFmts>
  <fonts count="4" x14ac:knownFonts="1">
    <font>
      <sz val="10"/>
      <color theme="1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i/>
      <sz val="10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164" fontId="0" fillId="0" borderId="0" xfId="1" applyNumberFormat="1" applyFont="1"/>
    <xf numFmtId="164" fontId="2" fillId="0" borderId="0" xfId="1" applyNumberFormat="1" applyFont="1"/>
    <xf numFmtId="0" fontId="2" fillId="0" borderId="0" xfId="0" applyFont="1"/>
    <xf numFmtId="0" fontId="3" fillId="0" borderId="0" xfId="0" applyFont="1"/>
    <xf numFmtId="164" fontId="0" fillId="0" borderId="1" xfId="1" applyNumberFormat="1" applyFont="1" applyBorder="1"/>
    <xf numFmtId="164" fontId="0" fillId="0" borderId="0" xfId="1" applyNumberFormat="1" applyFont="1" applyAlignment="1">
      <alignment horizontal="center"/>
    </xf>
    <xf numFmtId="164" fontId="0" fillId="0" borderId="0" xfId="1" applyNumberFormat="1" applyFont="1" applyBorder="1"/>
    <xf numFmtId="0" fontId="0" fillId="0" borderId="0" xfId="0" applyFont="1"/>
    <xf numFmtId="49" fontId="2" fillId="0" borderId="0" xfId="1" applyNumberFormat="1" applyFont="1"/>
    <xf numFmtId="164" fontId="2" fillId="0" borderId="0" xfId="1" applyNumberFormat="1" applyFont="1" applyAlignment="1">
      <alignment horizontal="center"/>
    </xf>
    <xf numFmtId="164" fontId="2" fillId="0" borderId="2" xfId="1" applyNumberFormat="1" applyFont="1" applyBorder="1"/>
    <xf numFmtId="164" fontId="2" fillId="0" borderId="0" xfId="1" applyNumberFormat="1" applyFont="1" applyBorder="1"/>
    <xf numFmtId="164" fontId="2" fillId="0" borderId="2" xfId="0" applyNumberFormat="1" applyFont="1" applyBorder="1"/>
    <xf numFmtId="164" fontId="0" fillId="0" borderId="1" xfId="1" applyNumberFormat="1" applyFont="1" applyBorder="1" applyAlignment="1">
      <alignment horizontal="center"/>
    </xf>
    <xf numFmtId="164" fontId="0" fillId="0" borderId="0" xfId="0" applyNumberFormat="1"/>
    <xf numFmtId="164" fontId="0" fillId="2" borderId="0" xfId="1" applyNumberFormat="1" applyFont="1" applyFill="1"/>
    <xf numFmtId="164" fontId="0" fillId="2" borderId="0" xfId="1" applyNumberFormat="1" applyFont="1" applyFill="1" applyAlignment="1">
      <alignment horizontal="center"/>
    </xf>
    <xf numFmtId="0" fontId="0" fillId="2" borderId="0" xfId="0" applyFill="1"/>
    <xf numFmtId="164" fontId="1" fillId="0" borderId="0" xfId="1" applyNumberFormat="1" applyFont="1"/>
    <xf numFmtId="164" fontId="2" fillId="0" borderId="1" xfId="1" applyNumberFormat="1" applyFont="1" applyBorder="1"/>
    <xf numFmtId="164" fontId="1" fillId="0" borderId="1" xfId="1" applyNumberFormat="1" applyFont="1" applyBorder="1"/>
  </cellXfs>
  <cellStyles count="2">
    <cellStyle name="Komma" xfId="1" builtinId="3"/>
    <cellStyle name="Stand.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opLeftCell="A2" workbookViewId="0">
      <selection activeCell="C38" sqref="C38"/>
    </sheetView>
  </sheetViews>
  <sheetFormatPr baseColWidth="10" defaultColWidth="8.83203125" defaultRowHeight="13" x14ac:dyDescent="0.15"/>
  <cols>
    <col min="1" max="1" width="34.1640625" bestFit="1" customWidth="1"/>
    <col min="2" max="2" width="1.6640625" customWidth="1"/>
    <col min="4" max="4" width="1.6640625" customWidth="1"/>
    <col min="6" max="6" width="1.6640625" customWidth="1"/>
  </cols>
  <sheetData>
    <row r="1" spans="1:5" x14ac:dyDescent="0.15">
      <c r="A1" s="3" t="s">
        <v>0</v>
      </c>
    </row>
    <row r="2" spans="1:5" x14ac:dyDescent="0.15">
      <c r="A2" s="3" t="s">
        <v>1</v>
      </c>
    </row>
    <row r="3" spans="1:5" x14ac:dyDescent="0.15">
      <c r="A3" s="3"/>
    </row>
    <row r="4" spans="1:5" x14ac:dyDescent="0.15">
      <c r="A4" s="3" t="s">
        <v>30</v>
      </c>
      <c r="C4" s="9" t="s">
        <v>66</v>
      </c>
      <c r="D4" s="9"/>
      <c r="E4" s="9"/>
    </row>
    <row r="5" spans="1:5" x14ac:dyDescent="0.15">
      <c r="A5" s="3"/>
      <c r="C5" s="10" t="s">
        <v>9</v>
      </c>
      <c r="D5" s="10"/>
      <c r="E5" s="10" t="s">
        <v>9</v>
      </c>
    </row>
    <row r="6" spans="1:5" x14ac:dyDescent="0.15">
      <c r="A6" s="3" t="s">
        <v>31</v>
      </c>
      <c r="C6" s="6"/>
      <c r="D6" s="6"/>
      <c r="E6" s="6"/>
    </row>
    <row r="7" spans="1:5" x14ac:dyDescent="0.15">
      <c r="C7" s="1"/>
      <c r="D7" s="1"/>
      <c r="E7" s="1"/>
    </row>
    <row r="8" spans="1:5" x14ac:dyDescent="0.15">
      <c r="A8" s="3" t="s">
        <v>23</v>
      </c>
      <c r="C8" s="1"/>
      <c r="D8" s="1"/>
      <c r="E8" s="1"/>
    </row>
    <row r="9" spans="1:5" x14ac:dyDescent="0.15">
      <c r="A9" s="4" t="s">
        <v>24</v>
      </c>
      <c r="C9" s="1">
        <v>4820</v>
      </c>
      <c r="D9" s="1"/>
      <c r="E9" s="1"/>
    </row>
    <row r="10" spans="1:5" x14ac:dyDescent="0.15">
      <c r="A10" s="4" t="s">
        <v>25</v>
      </c>
      <c r="C10" s="5">
        <v>7396</v>
      </c>
      <c r="D10" s="1"/>
      <c r="E10" s="1"/>
    </row>
    <row r="11" spans="1:5" x14ac:dyDescent="0.15">
      <c r="A11" s="4"/>
      <c r="C11" s="1"/>
      <c r="D11" s="1"/>
      <c r="E11" s="1">
        <f>+C9+C10</f>
        <v>12216</v>
      </c>
    </row>
    <row r="12" spans="1:5" x14ac:dyDescent="0.15">
      <c r="A12" s="4"/>
      <c r="C12" s="1"/>
      <c r="D12" s="1"/>
      <c r="E12" s="1"/>
    </row>
    <row r="13" spans="1:5" x14ac:dyDescent="0.15">
      <c r="A13" s="3" t="s">
        <v>26</v>
      </c>
      <c r="C13" s="1"/>
      <c r="D13" s="1"/>
      <c r="E13" s="1"/>
    </row>
    <row r="14" spans="1:5" x14ac:dyDescent="0.15">
      <c r="A14" t="s">
        <v>27</v>
      </c>
      <c r="C14" s="1"/>
      <c r="D14" s="1"/>
      <c r="E14" s="1">
        <v>2510</v>
      </c>
    </row>
    <row r="15" spans="1:5" x14ac:dyDescent="0.15">
      <c r="C15" s="1"/>
      <c r="D15" s="1"/>
      <c r="E15" s="1"/>
    </row>
    <row r="16" spans="1:5" x14ac:dyDescent="0.15">
      <c r="A16" s="3" t="s">
        <v>55</v>
      </c>
      <c r="C16" s="1"/>
      <c r="D16" s="1"/>
      <c r="E16" s="1"/>
    </row>
    <row r="17" spans="1:5" x14ac:dyDescent="0.15">
      <c r="A17" t="s">
        <v>28</v>
      </c>
      <c r="C17" s="1">
        <v>4529</v>
      </c>
      <c r="D17" s="1"/>
      <c r="E17" s="1"/>
    </row>
    <row r="18" spans="1:5" x14ac:dyDescent="0.15">
      <c r="A18" t="s">
        <v>58</v>
      </c>
      <c r="C18" s="7">
        <v>5004</v>
      </c>
      <c r="D18" s="1"/>
      <c r="E18" s="1"/>
    </row>
    <row r="19" spans="1:5" x14ac:dyDescent="0.15">
      <c r="A19" t="s">
        <v>67</v>
      </c>
      <c r="C19" s="5">
        <v>2549</v>
      </c>
    </row>
    <row r="20" spans="1:5" x14ac:dyDescent="0.15">
      <c r="C20" s="1"/>
      <c r="D20" s="1"/>
      <c r="E20" s="1">
        <f>C17+C18+C19</f>
        <v>12082</v>
      </c>
    </row>
    <row r="21" spans="1:5" x14ac:dyDescent="0.15">
      <c r="C21" s="1"/>
      <c r="D21" s="1"/>
      <c r="E21" s="1"/>
    </row>
    <row r="22" spans="1:5" x14ac:dyDescent="0.15">
      <c r="A22" s="3" t="s">
        <v>35</v>
      </c>
      <c r="C22" s="1"/>
      <c r="D22" s="1"/>
      <c r="E22" s="1"/>
    </row>
    <row r="23" spans="1:5" x14ac:dyDescent="0.15">
      <c r="A23" t="s">
        <v>36</v>
      </c>
      <c r="C23" s="1"/>
      <c r="D23" s="1"/>
      <c r="E23" s="1">
        <v>13995</v>
      </c>
    </row>
    <row r="24" spans="1:5" x14ac:dyDescent="0.15">
      <c r="C24" s="1"/>
      <c r="D24" s="1"/>
      <c r="E24" s="5"/>
    </row>
    <row r="25" spans="1:5" ht="14" thickBot="1" x14ac:dyDescent="0.2">
      <c r="A25" s="3" t="s">
        <v>29</v>
      </c>
      <c r="C25" s="1"/>
      <c r="D25" s="1"/>
      <c r="E25" s="11">
        <f>SUM(E9:E24)</f>
        <v>40803</v>
      </c>
    </row>
    <row r="26" spans="1:5" ht="14" thickTop="1" x14ac:dyDescent="0.15">
      <c r="C26" s="1"/>
      <c r="D26" s="1"/>
      <c r="E26" s="1"/>
    </row>
    <row r="27" spans="1:5" x14ac:dyDescent="0.15">
      <c r="C27" s="1"/>
      <c r="D27" s="1"/>
      <c r="E27" s="1"/>
    </row>
    <row r="28" spans="1:5" x14ac:dyDescent="0.15">
      <c r="A28" s="3" t="s">
        <v>32</v>
      </c>
      <c r="C28" s="1"/>
      <c r="D28" s="1"/>
      <c r="E28" s="1"/>
    </row>
    <row r="29" spans="1:5" x14ac:dyDescent="0.15">
      <c r="C29" s="1"/>
      <c r="D29" s="1"/>
      <c r="E29" s="1"/>
    </row>
    <row r="30" spans="1:5" x14ac:dyDescent="0.15">
      <c r="A30" s="3" t="s">
        <v>33</v>
      </c>
      <c r="C30" s="1"/>
      <c r="D30" s="1"/>
      <c r="E30" s="1"/>
    </row>
    <row r="31" spans="1:5" x14ac:dyDescent="0.15">
      <c r="A31" t="s">
        <v>34</v>
      </c>
      <c r="C31" s="1" t="s">
        <v>20</v>
      </c>
      <c r="D31" s="1"/>
      <c r="E31" s="1">
        <f>27523-5396</f>
        <v>22127</v>
      </c>
    </row>
    <row r="32" spans="1:5" x14ac:dyDescent="0.15">
      <c r="A32" s="4" t="s">
        <v>20</v>
      </c>
      <c r="C32" s="1"/>
      <c r="D32" s="1"/>
      <c r="E32" s="1"/>
    </row>
    <row r="33" spans="1:5" x14ac:dyDescent="0.15">
      <c r="A33" s="3" t="s">
        <v>43</v>
      </c>
      <c r="C33" s="1"/>
      <c r="D33" s="1"/>
      <c r="E33" s="1">
        <v>2000</v>
      </c>
    </row>
    <row r="34" spans="1:5" x14ac:dyDescent="0.15">
      <c r="A34" s="4"/>
      <c r="C34" s="1"/>
      <c r="D34" s="1"/>
      <c r="E34" s="1"/>
    </row>
    <row r="35" spans="1:5" x14ac:dyDescent="0.15">
      <c r="A35" s="3" t="s">
        <v>37</v>
      </c>
      <c r="C35" s="1"/>
      <c r="D35" s="1"/>
      <c r="E35" s="1"/>
    </row>
    <row r="36" spans="1:5" x14ac:dyDescent="0.15">
      <c r="A36" t="s">
        <v>54</v>
      </c>
      <c r="C36" s="1">
        <v>4128.28</v>
      </c>
      <c r="D36" s="1"/>
    </row>
    <row r="37" spans="1:5" x14ac:dyDescent="0.15">
      <c r="A37" s="8" t="s">
        <v>53</v>
      </c>
      <c r="C37" s="19">
        <f>6324+5396</f>
        <v>11720</v>
      </c>
      <c r="D37" s="1"/>
    </row>
    <row r="38" spans="1:5" x14ac:dyDescent="0.15">
      <c r="A38" t="s">
        <v>68</v>
      </c>
      <c r="C38" s="21">
        <v>828</v>
      </c>
    </row>
    <row r="39" spans="1:5" x14ac:dyDescent="0.15">
      <c r="C39" s="7"/>
      <c r="D39" s="1"/>
      <c r="E39" s="7">
        <f>C36+C37+C38</f>
        <v>16676.28</v>
      </c>
    </row>
    <row r="41" spans="1:5" ht="14" thickBot="1" x14ac:dyDescent="0.2">
      <c r="A41" s="3" t="s">
        <v>38</v>
      </c>
      <c r="C41" s="1"/>
      <c r="D41" s="1"/>
      <c r="E41" s="11">
        <f>SUM(E30:E39)</f>
        <v>40803.279999999999</v>
      </c>
    </row>
    <row r="42" spans="1:5" ht="14" thickTop="1" x14ac:dyDescent="0.15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X53"/>
  <sheetViews>
    <sheetView workbookViewId="0">
      <selection activeCell="C39" sqref="C39"/>
    </sheetView>
  </sheetViews>
  <sheetFormatPr baseColWidth="10" defaultColWidth="8.83203125" defaultRowHeight="13" x14ac:dyDescent="0.15"/>
  <cols>
    <col min="1" max="1" width="34.1640625" bestFit="1" customWidth="1"/>
    <col min="2" max="2" width="1.6640625" customWidth="1"/>
    <col min="4" max="4" width="1.6640625" customWidth="1"/>
    <col min="6" max="6" width="1.6640625" customWidth="1"/>
    <col min="7" max="7" width="14.1640625" bestFit="1" customWidth="1"/>
    <col min="8" max="8" width="1.6640625" customWidth="1"/>
    <col min="9" max="9" width="10.33203125" bestFit="1" customWidth="1"/>
    <col min="10" max="10" width="1.6640625" customWidth="1"/>
    <col min="12" max="12" width="1.6640625" customWidth="1"/>
    <col min="14" max="14" width="1.6640625" customWidth="1"/>
  </cols>
  <sheetData>
    <row r="1" spans="1:24" x14ac:dyDescent="0.15">
      <c r="A1" s="3" t="s">
        <v>0</v>
      </c>
    </row>
    <row r="2" spans="1:24" x14ac:dyDescent="0.15">
      <c r="A2" s="3" t="s">
        <v>1</v>
      </c>
    </row>
    <row r="3" spans="1:24" x14ac:dyDescent="0.15">
      <c r="A3" s="3"/>
    </row>
    <row r="4" spans="1:24" x14ac:dyDescent="0.15">
      <c r="A4" s="3" t="s">
        <v>69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4" x14ac:dyDescent="0.15">
      <c r="A5" s="3"/>
      <c r="C5" s="2" t="s">
        <v>70</v>
      </c>
      <c r="D5" s="2"/>
      <c r="E5" s="2"/>
      <c r="F5" s="2"/>
      <c r="G5" s="2" t="s">
        <v>71</v>
      </c>
      <c r="H5" s="2"/>
      <c r="I5" s="2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4" x14ac:dyDescent="0.15">
      <c r="A6" s="3"/>
      <c r="C6" s="14" t="s">
        <v>9</v>
      </c>
      <c r="D6" s="6"/>
      <c r="E6" s="14" t="s">
        <v>9</v>
      </c>
      <c r="F6" s="6"/>
      <c r="G6" s="14" t="s">
        <v>9</v>
      </c>
      <c r="H6" s="6"/>
      <c r="I6" s="14" t="s">
        <v>9</v>
      </c>
      <c r="J6" s="6"/>
      <c r="K6" s="6"/>
      <c r="L6" s="6"/>
      <c r="M6" s="6"/>
      <c r="N6" s="1"/>
      <c r="O6" s="1"/>
      <c r="P6" s="1"/>
      <c r="Q6" s="1"/>
      <c r="R6" s="1"/>
      <c r="S6" s="1"/>
      <c r="T6" s="1"/>
    </row>
    <row r="7" spans="1:24" x14ac:dyDescent="0.15">
      <c r="A7" s="3" t="s">
        <v>63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1"/>
      <c r="O7" s="1"/>
      <c r="P7" s="1"/>
      <c r="Q7" s="1"/>
      <c r="R7" s="1"/>
      <c r="S7" s="1"/>
      <c r="T7" s="1"/>
    </row>
    <row r="8" spans="1:24" x14ac:dyDescent="0.15"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4" x14ac:dyDescent="0.15">
      <c r="A9" s="3" t="s">
        <v>2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4" x14ac:dyDescent="0.15"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x14ac:dyDescent="0.15">
      <c r="A11" t="s">
        <v>3</v>
      </c>
      <c r="C11" s="1"/>
      <c r="D11" s="1"/>
      <c r="E11" s="1" t="s">
        <v>20</v>
      </c>
      <c r="F11" s="1"/>
      <c r="G11" s="1"/>
      <c r="H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x14ac:dyDescent="0.15">
      <c r="A12" s="4" t="s">
        <v>4</v>
      </c>
      <c r="C12" s="1">
        <v>47000</v>
      </c>
      <c r="D12" s="1"/>
      <c r="E12" s="1"/>
      <c r="F12" s="1"/>
      <c r="G12" s="1">
        <v>47163.75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x14ac:dyDescent="0.15">
      <c r="A13" s="4" t="s">
        <v>19</v>
      </c>
      <c r="C13" s="5">
        <v>3550</v>
      </c>
      <c r="D13" s="1"/>
      <c r="E13" s="1"/>
      <c r="F13" s="1"/>
      <c r="G13" s="1">
        <v>47163.25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x14ac:dyDescent="0.15">
      <c r="A14" s="4"/>
      <c r="C14" s="1"/>
      <c r="D14" s="1"/>
      <c r="E14" s="1">
        <f>+C12+C13</f>
        <v>50550</v>
      </c>
      <c r="F14" s="1"/>
      <c r="G14" s="1"/>
      <c r="H14" s="1"/>
      <c r="I14" s="1">
        <f>+G12+G13</f>
        <v>94327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x14ac:dyDescent="0.15">
      <c r="A15" s="4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x14ac:dyDescent="0.15"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x14ac:dyDescent="0.15">
      <c r="A17" t="s">
        <v>5</v>
      </c>
      <c r="C17" s="1"/>
      <c r="D17" s="1"/>
      <c r="E17" s="1">
        <v>51300</v>
      </c>
      <c r="F17" s="1"/>
      <c r="G17" s="1"/>
      <c r="H17" s="1"/>
      <c r="I17" s="1">
        <v>60668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x14ac:dyDescent="0.15"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x14ac:dyDescent="0.15"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x14ac:dyDescent="0.15">
      <c r="A20" t="s">
        <v>6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x14ac:dyDescent="0.15">
      <c r="A21" t="s">
        <v>7</v>
      </c>
      <c r="C21" s="1">
        <v>14296</v>
      </c>
      <c r="D21" s="1"/>
      <c r="E21" s="1"/>
      <c r="F21" s="1"/>
      <c r="G21" s="1">
        <f>15000</f>
        <v>15000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x14ac:dyDescent="0.15">
      <c r="A22" t="s">
        <v>8</v>
      </c>
      <c r="C22" s="5">
        <v>4400</v>
      </c>
      <c r="D22" s="1"/>
      <c r="E22" s="1"/>
      <c r="F22" s="1"/>
      <c r="G22" s="5">
        <v>5000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x14ac:dyDescent="0.15">
      <c r="C23" s="1"/>
      <c r="D23" s="1"/>
      <c r="E23" s="1">
        <f>+C21+C22</f>
        <v>18696</v>
      </c>
      <c r="F23" s="1"/>
      <c r="G23" s="1"/>
      <c r="H23" s="1"/>
      <c r="I23" s="1">
        <f>+G21+G22</f>
        <v>20000</v>
      </c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x14ac:dyDescent="0.15">
      <c r="E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x14ac:dyDescent="0.15">
      <c r="A25" t="s">
        <v>72</v>
      </c>
      <c r="E25" s="1">
        <v>4050</v>
      </c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x14ac:dyDescent="0.15">
      <c r="C26" s="1"/>
      <c r="D26" s="1"/>
      <c r="E26" s="5"/>
      <c r="F26" s="1"/>
      <c r="G26" s="1"/>
      <c r="H26" s="1"/>
      <c r="I26" s="5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x14ac:dyDescent="0.15"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x14ac:dyDescent="0.15">
      <c r="A28" s="3" t="s">
        <v>10</v>
      </c>
      <c r="C28" s="1"/>
      <c r="D28" s="1"/>
      <c r="E28" s="1">
        <f>SUM(E10:E26)</f>
        <v>124596</v>
      </c>
      <c r="F28" s="1"/>
      <c r="G28" s="1"/>
      <c r="H28" s="1"/>
      <c r="I28" s="1">
        <f>SUM(I10:I26)</f>
        <v>174995</v>
      </c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x14ac:dyDescent="0.15"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x14ac:dyDescent="0.15"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x14ac:dyDescent="0.15">
      <c r="A31" s="3" t="s">
        <v>11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x14ac:dyDescent="0.15"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x14ac:dyDescent="0.15">
      <c r="A33" t="s">
        <v>12</v>
      </c>
      <c r="C33" s="1">
        <f>Subsidie!C30+Subsidie!C34+Subsidie!C35</f>
        <v>47357</v>
      </c>
      <c r="D33" s="1"/>
      <c r="E33" s="1"/>
      <c r="F33" s="1"/>
      <c r="G33" s="1">
        <v>47240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x14ac:dyDescent="0.15">
      <c r="A34" s="4" t="s">
        <v>21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x14ac:dyDescent="0.15">
      <c r="A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x14ac:dyDescent="0.15">
      <c r="A36" t="s">
        <v>13</v>
      </c>
      <c r="C36" s="1">
        <v>2755</v>
      </c>
      <c r="D36" s="1"/>
      <c r="E36" s="1"/>
      <c r="F36" s="1"/>
      <c r="G36" s="1">
        <v>5200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x14ac:dyDescent="0.15"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x14ac:dyDescent="0.15">
      <c r="A38" t="s">
        <v>14</v>
      </c>
      <c r="C38" s="1">
        <f>9218+1</f>
        <v>9219</v>
      </c>
      <c r="D38" s="1"/>
      <c r="E38" s="1"/>
      <c r="F38" s="1"/>
      <c r="G38" s="1">
        <v>8050</v>
      </c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x14ac:dyDescent="0.15">
      <c r="A39" s="4" t="s">
        <v>22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x14ac:dyDescent="0.15">
      <c r="A40" s="4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x14ac:dyDescent="0.15">
      <c r="A41" t="s">
        <v>15</v>
      </c>
      <c r="C41" s="1">
        <v>45201</v>
      </c>
      <c r="D41" s="1"/>
      <c r="E41" s="1"/>
      <c r="F41" s="1"/>
      <c r="G41" s="1">
        <f>30375+83130</f>
        <v>113505</v>
      </c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x14ac:dyDescent="0.15"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x14ac:dyDescent="0.15">
      <c r="A43" t="s">
        <v>16</v>
      </c>
      <c r="C43" s="5">
        <v>4364</v>
      </c>
      <c r="D43" s="1"/>
      <c r="E43" s="1"/>
      <c r="F43" s="1"/>
      <c r="G43" s="5">
        <v>1000</v>
      </c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x14ac:dyDescent="0.15">
      <c r="C44" s="7"/>
      <c r="D44" s="1"/>
      <c r="E44" s="1"/>
      <c r="F44" s="1"/>
      <c r="G44" s="7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x14ac:dyDescent="0.15">
      <c r="A45" s="3" t="s">
        <v>18</v>
      </c>
      <c r="C45" s="1"/>
      <c r="D45" s="1"/>
      <c r="E45" s="1">
        <f>SUM(C33:C45)</f>
        <v>108896</v>
      </c>
      <c r="F45" s="1"/>
      <c r="G45" s="1"/>
      <c r="H45" s="1"/>
      <c r="I45" s="1">
        <f>SUM(G33:G45)</f>
        <v>174995</v>
      </c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x14ac:dyDescent="0.15">
      <c r="C46" s="1"/>
      <c r="D46" s="1"/>
      <c r="E46" s="5"/>
      <c r="F46" s="1"/>
      <c r="G46" s="1"/>
      <c r="H46" s="1"/>
      <c r="I46" s="5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x14ac:dyDescent="0.15"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x14ac:dyDescent="0.15">
      <c r="A48" s="3" t="s">
        <v>57</v>
      </c>
      <c r="C48" s="1"/>
      <c r="D48" s="1"/>
      <c r="E48" s="12">
        <f>+E28-E45</f>
        <v>15700</v>
      </c>
      <c r="F48" s="7"/>
      <c r="G48" s="7"/>
      <c r="H48" s="7"/>
      <c r="I48" s="12">
        <f>+I28-I45</f>
        <v>0</v>
      </c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x14ac:dyDescent="0.15"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x14ac:dyDescent="0.15">
      <c r="A50" t="s">
        <v>56</v>
      </c>
      <c r="C50" s="1"/>
      <c r="D50" s="1"/>
      <c r="E50" s="1">
        <f>-Subsidie!E60</f>
        <v>-10304</v>
      </c>
      <c r="F50" s="1"/>
      <c r="G50" s="1"/>
      <c r="H50" s="1"/>
      <c r="I50" s="1">
        <v>0</v>
      </c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x14ac:dyDescent="0.15"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14" thickBot="1" x14ac:dyDescent="0.2">
      <c r="A52" s="3" t="s">
        <v>17</v>
      </c>
      <c r="C52" s="1"/>
      <c r="D52" s="1"/>
      <c r="E52" s="11">
        <f>+E48+E50</f>
        <v>5396</v>
      </c>
      <c r="F52" s="1"/>
      <c r="G52" s="1"/>
      <c r="H52" s="1"/>
      <c r="I52" s="11">
        <f>+I48+I50</f>
        <v>0</v>
      </c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14" thickTop="1" x14ac:dyDescent="0.15">
      <c r="C53" s="1"/>
      <c r="D53" s="1"/>
      <c r="E53" s="1"/>
      <c r="F53" s="1"/>
      <c r="G53" s="1"/>
      <c r="H53" s="1"/>
      <c r="I53" s="1"/>
    </row>
  </sheetData>
  <pageMargins left="0.70866141732283472" right="0.70866141732283472" top="0.74803149606299213" bottom="0.74803149606299213" header="0.31496062992125984" footer="0.31496062992125984"/>
  <pageSetup paperSize="9" scale="9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W65"/>
  <sheetViews>
    <sheetView tabSelected="1" workbookViewId="0">
      <selection activeCell="W49" sqref="W49"/>
    </sheetView>
  </sheetViews>
  <sheetFormatPr baseColWidth="10" defaultColWidth="8.83203125" defaultRowHeight="13" outlineLevelCol="1" x14ac:dyDescent="0.15"/>
  <cols>
    <col min="1" max="1" width="37.5" customWidth="1"/>
    <col min="2" max="2" width="1.6640625" customWidth="1"/>
    <col min="4" max="4" width="1.6640625" customWidth="1"/>
    <col min="5" max="5" width="9.1640625" customWidth="1"/>
    <col min="6" max="6" width="1.6640625" customWidth="1"/>
    <col min="7" max="7" width="10.33203125" bestFit="1" customWidth="1"/>
    <col min="8" max="8" width="1.6640625" customWidth="1"/>
    <col min="9" max="9" width="10.33203125" bestFit="1" customWidth="1"/>
    <col min="10" max="10" width="1.6640625" customWidth="1"/>
    <col min="11" max="11" width="3.6640625" hidden="1" customWidth="1" outlineLevel="1"/>
    <col min="12" max="12" width="1.6640625" hidden="1" customWidth="1" outlineLevel="1"/>
    <col min="13" max="13" width="0" hidden="1" customWidth="1" outlineLevel="1"/>
    <col min="14" max="14" width="1.6640625" hidden="1" customWidth="1" outlineLevel="1"/>
    <col min="15" max="15" width="10.33203125" hidden="1" customWidth="1" outlineLevel="1"/>
    <col min="16" max="16" width="1.6640625" hidden="1" customWidth="1" outlineLevel="1"/>
    <col min="17" max="17" width="0" hidden="1" customWidth="1" outlineLevel="1"/>
    <col min="18" max="18" width="1.6640625" customWidth="1" collapsed="1"/>
    <col min="19" max="19" width="1.6640625" customWidth="1"/>
    <col min="21" max="21" width="1.6640625" customWidth="1"/>
  </cols>
  <sheetData>
    <row r="1" spans="1:23" x14ac:dyDescent="0.15">
      <c r="A1" s="3" t="s">
        <v>0</v>
      </c>
    </row>
    <row r="2" spans="1:23" x14ac:dyDescent="0.15">
      <c r="A2" s="3" t="s">
        <v>1</v>
      </c>
    </row>
    <row r="3" spans="1:23" x14ac:dyDescent="0.15">
      <c r="A3" s="3"/>
    </row>
    <row r="4" spans="1:23" x14ac:dyDescent="0.15">
      <c r="A4" s="3" t="s">
        <v>44</v>
      </c>
      <c r="C4" s="1"/>
      <c r="D4" s="1"/>
      <c r="E4" s="1"/>
      <c r="F4" s="1"/>
      <c r="G4" s="1"/>
      <c r="H4" s="1"/>
      <c r="I4" s="1"/>
      <c r="J4" s="1"/>
      <c r="K4" s="16"/>
      <c r="L4" s="1"/>
      <c r="M4" s="2" t="s">
        <v>48</v>
      </c>
      <c r="N4" s="2"/>
      <c r="O4" s="2"/>
      <c r="P4" s="2"/>
      <c r="Q4" s="2" t="s">
        <v>20</v>
      </c>
      <c r="R4" s="1"/>
      <c r="S4" s="1"/>
    </row>
    <row r="5" spans="1:23" x14ac:dyDescent="0.15">
      <c r="A5" s="3"/>
      <c r="C5" s="2" t="s">
        <v>70</v>
      </c>
      <c r="D5" s="2"/>
      <c r="E5" s="2"/>
      <c r="F5" s="2"/>
      <c r="G5" s="2" t="s">
        <v>71</v>
      </c>
      <c r="H5" s="2"/>
      <c r="I5" s="2"/>
      <c r="J5" s="1"/>
      <c r="K5" s="16"/>
      <c r="L5" s="1"/>
      <c r="M5" s="10" t="s">
        <v>49</v>
      </c>
      <c r="N5" s="2"/>
      <c r="O5" s="2" t="s">
        <v>50</v>
      </c>
      <c r="P5" s="2"/>
      <c r="Q5" s="2" t="s">
        <v>51</v>
      </c>
      <c r="R5" s="1"/>
      <c r="S5" s="1"/>
    </row>
    <row r="6" spans="1:23" x14ac:dyDescent="0.15">
      <c r="A6" s="3"/>
      <c r="C6" s="14" t="s">
        <v>9</v>
      </c>
      <c r="D6" s="6"/>
      <c r="E6" s="14" t="s">
        <v>9</v>
      </c>
      <c r="F6" s="6"/>
      <c r="G6" s="14" t="s">
        <v>9</v>
      </c>
      <c r="H6" s="6"/>
      <c r="I6" s="14" t="s">
        <v>9</v>
      </c>
      <c r="J6" s="6"/>
      <c r="K6" s="17"/>
      <c r="L6" s="6"/>
      <c r="M6" s="14" t="s">
        <v>9</v>
      </c>
      <c r="N6" s="6"/>
      <c r="O6" s="14" t="s">
        <v>9</v>
      </c>
      <c r="P6" s="6"/>
      <c r="Q6" s="14" t="s">
        <v>9</v>
      </c>
      <c r="R6" s="6"/>
      <c r="S6" s="1"/>
    </row>
    <row r="7" spans="1:23" x14ac:dyDescent="0.15">
      <c r="A7" s="3" t="s">
        <v>63</v>
      </c>
      <c r="C7" s="6"/>
      <c r="D7" s="6"/>
      <c r="E7" s="6"/>
      <c r="F7" s="6"/>
      <c r="G7" s="6"/>
      <c r="H7" s="6"/>
      <c r="I7" s="6"/>
      <c r="J7" s="6"/>
      <c r="K7" s="17"/>
      <c r="L7" s="6"/>
      <c r="M7" s="6"/>
      <c r="N7" s="1"/>
      <c r="O7" s="1"/>
      <c r="P7" s="1"/>
      <c r="Q7" s="1"/>
      <c r="R7" s="1"/>
      <c r="S7" s="1"/>
    </row>
    <row r="8" spans="1:23" x14ac:dyDescent="0.15">
      <c r="C8" s="1"/>
      <c r="D8" s="1"/>
      <c r="E8" s="1"/>
      <c r="F8" s="1"/>
      <c r="G8" s="1"/>
      <c r="H8" s="1"/>
      <c r="I8" s="1"/>
      <c r="J8" s="1"/>
      <c r="K8" s="16"/>
      <c r="L8" s="1"/>
      <c r="M8" s="1"/>
      <c r="N8" s="1"/>
      <c r="O8" s="1"/>
      <c r="P8" s="1"/>
      <c r="Q8" s="1"/>
      <c r="R8" s="1"/>
      <c r="S8" s="1"/>
    </row>
    <row r="9" spans="1:23" x14ac:dyDescent="0.15">
      <c r="A9" s="3" t="s">
        <v>2</v>
      </c>
      <c r="C9" s="1"/>
      <c r="D9" s="1"/>
      <c r="E9" s="1"/>
      <c r="F9" s="1"/>
      <c r="G9" s="1"/>
      <c r="H9" s="1"/>
      <c r="I9" s="1"/>
      <c r="J9" s="1"/>
      <c r="K9" s="16"/>
      <c r="L9" s="1"/>
      <c r="M9" s="1"/>
      <c r="N9" s="1"/>
      <c r="O9" s="1"/>
      <c r="P9" s="1"/>
      <c r="Q9" s="1"/>
      <c r="R9" s="1"/>
      <c r="S9" s="1"/>
    </row>
    <row r="10" spans="1:23" x14ac:dyDescent="0.15">
      <c r="C10" s="1"/>
      <c r="D10" s="1"/>
      <c r="E10" s="1"/>
      <c r="F10" s="1"/>
      <c r="G10" s="1"/>
      <c r="H10" s="1"/>
      <c r="I10" s="1"/>
      <c r="J10" s="1"/>
      <c r="K10" s="16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1:23" x14ac:dyDescent="0.15">
      <c r="A11" t="s">
        <v>3</v>
      </c>
      <c r="C11" s="1"/>
      <c r="D11" s="1"/>
      <c r="E11" s="1" t="s">
        <v>20</v>
      </c>
      <c r="F11" s="1"/>
      <c r="G11" s="1"/>
      <c r="H11" s="1"/>
      <c r="J11" s="1"/>
      <c r="K11" s="16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1:23" x14ac:dyDescent="0.15">
      <c r="A12" s="4" t="s">
        <v>4</v>
      </c>
      <c r="C12" s="1">
        <v>47000</v>
      </c>
      <c r="D12" s="1"/>
      <c r="E12" s="1"/>
      <c r="F12" s="1"/>
      <c r="G12" s="1">
        <f>Resultaat!G12</f>
        <v>47163.75</v>
      </c>
      <c r="H12" s="1"/>
      <c r="I12" s="1"/>
      <c r="J12" s="1"/>
      <c r="K12" s="16"/>
      <c r="L12" s="1"/>
      <c r="M12" s="1">
        <f>+C12</f>
        <v>47000</v>
      </c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1:23" x14ac:dyDescent="0.15">
      <c r="A13" s="4" t="s">
        <v>19</v>
      </c>
      <c r="C13" s="5">
        <v>3550</v>
      </c>
      <c r="D13" s="1"/>
      <c r="E13" s="1"/>
      <c r="F13" s="1"/>
      <c r="G13" s="5">
        <f>Resultaat!G13</f>
        <v>47163.25</v>
      </c>
      <c r="H13" s="1"/>
      <c r="I13" s="1"/>
      <c r="J13" s="1"/>
      <c r="K13" s="16"/>
      <c r="L13" s="1"/>
      <c r="M13" s="1"/>
      <c r="N13" s="1"/>
      <c r="O13" s="1">
        <f>+C13</f>
        <v>3550</v>
      </c>
      <c r="P13" s="1"/>
      <c r="Q13" s="1"/>
      <c r="R13" s="1"/>
      <c r="S13" s="1"/>
      <c r="T13" s="1"/>
      <c r="U13" s="1"/>
      <c r="V13" s="1"/>
      <c r="W13" s="1"/>
    </row>
    <row r="14" spans="1:23" x14ac:dyDescent="0.15">
      <c r="A14" s="4"/>
      <c r="C14" s="1"/>
      <c r="D14" s="1"/>
      <c r="E14" s="1">
        <f>+C12+C13</f>
        <v>50550</v>
      </c>
      <c r="F14" s="1"/>
      <c r="G14" s="1"/>
      <c r="H14" s="1"/>
      <c r="I14" s="1">
        <f>+G12+G13</f>
        <v>94327</v>
      </c>
      <c r="J14" s="1"/>
      <c r="K14" s="16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1:23" x14ac:dyDescent="0.15">
      <c r="A15" s="4"/>
      <c r="C15" s="1"/>
      <c r="D15" s="1"/>
      <c r="E15" s="1"/>
      <c r="F15" s="1"/>
      <c r="G15" s="1"/>
      <c r="H15" s="1"/>
      <c r="I15" s="1"/>
      <c r="J15" s="1"/>
      <c r="K15" s="16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 spans="1:23" x14ac:dyDescent="0.15">
      <c r="A16" t="s">
        <v>5</v>
      </c>
      <c r="C16" s="1"/>
      <c r="D16" s="1"/>
      <c r="E16" s="1">
        <v>51300</v>
      </c>
      <c r="F16" s="1"/>
      <c r="G16" s="1"/>
      <c r="H16" s="1"/>
      <c r="I16" s="1">
        <f>Resultaat!I17</f>
        <v>60668</v>
      </c>
      <c r="J16" s="1"/>
      <c r="K16" s="16"/>
      <c r="L16" s="1"/>
      <c r="M16" s="1"/>
      <c r="N16" s="1"/>
      <c r="O16" s="1"/>
      <c r="P16" s="1"/>
      <c r="Q16" s="1">
        <f>+E16</f>
        <v>51300</v>
      </c>
      <c r="R16" s="1"/>
      <c r="S16" s="1"/>
      <c r="T16" s="1"/>
      <c r="U16" s="1"/>
      <c r="V16" s="1"/>
      <c r="W16" s="1"/>
    </row>
    <row r="17" spans="1:23" x14ac:dyDescent="0.15">
      <c r="C17" s="1"/>
      <c r="D17" s="1"/>
      <c r="E17" s="1"/>
      <c r="F17" s="1"/>
      <c r="G17" s="1"/>
      <c r="H17" s="1"/>
      <c r="I17" s="1"/>
      <c r="J17" s="1"/>
      <c r="K17" s="16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3" x14ac:dyDescent="0.15">
      <c r="A18" t="s">
        <v>6</v>
      </c>
      <c r="C18" s="1"/>
      <c r="D18" s="1"/>
      <c r="E18" s="1"/>
      <c r="F18" s="1"/>
      <c r="G18" s="1"/>
      <c r="H18" s="1"/>
      <c r="I18" s="1"/>
      <c r="J18" s="1"/>
      <c r="K18" s="16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1:23" x14ac:dyDescent="0.15">
      <c r="A19" t="s">
        <v>7</v>
      </c>
      <c r="C19" s="1">
        <f>Resultaat!C21</f>
        <v>14296</v>
      </c>
      <c r="D19" s="1"/>
      <c r="E19" s="1"/>
      <c r="F19" s="1"/>
      <c r="G19" s="1">
        <f>Resultaat!G21</f>
        <v>15000</v>
      </c>
      <c r="H19" s="1"/>
      <c r="I19" s="1"/>
      <c r="J19" s="1"/>
      <c r="K19" s="16"/>
      <c r="L19" s="1"/>
      <c r="M19" s="1"/>
      <c r="N19" s="1"/>
      <c r="O19" s="1"/>
      <c r="P19" s="1"/>
      <c r="Q19" s="1">
        <f>+C19</f>
        <v>14296</v>
      </c>
      <c r="R19" s="1"/>
      <c r="S19" s="1"/>
      <c r="T19" s="1"/>
      <c r="U19" s="1"/>
      <c r="V19" s="1"/>
      <c r="W19" s="1"/>
    </row>
    <row r="20" spans="1:23" x14ac:dyDescent="0.15">
      <c r="A20" t="s">
        <v>8</v>
      </c>
      <c r="C20" s="5">
        <f>Resultaat!C22</f>
        <v>4400</v>
      </c>
      <c r="D20" s="1"/>
      <c r="E20" s="1"/>
      <c r="F20" s="1"/>
      <c r="G20" s="5">
        <f>Resultaat!G22</f>
        <v>5000</v>
      </c>
      <c r="H20" s="1"/>
      <c r="I20" s="1"/>
      <c r="J20" s="1"/>
      <c r="K20" s="16"/>
      <c r="L20" s="1"/>
      <c r="M20" s="1"/>
      <c r="N20" s="1"/>
      <c r="O20" s="1"/>
      <c r="P20" s="1"/>
      <c r="Q20" s="1">
        <f>+C20</f>
        <v>4400</v>
      </c>
      <c r="R20" s="1"/>
      <c r="S20" s="1"/>
      <c r="T20" s="1"/>
      <c r="U20" s="1"/>
      <c r="V20" s="1"/>
      <c r="W20" s="1"/>
    </row>
    <row r="21" spans="1:23" x14ac:dyDescent="0.15">
      <c r="C21" s="1"/>
      <c r="D21" s="1"/>
      <c r="E21" s="1">
        <f>+C19+C20</f>
        <v>18696</v>
      </c>
      <c r="F21" s="1"/>
      <c r="G21" s="1"/>
      <c r="H21" s="1"/>
      <c r="I21" s="1">
        <f>+G19+G20</f>
        <v>20000</v>
      </c>
      <c r="J21" s="1"/>
      <c r="K21" s="16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x14ac:dyDescent="0.15">
      <c r="E22" s="1"/>
      <c r="J22" s="1"/>
      <c r="K22" s="16"/>
      <c r="L22" s="1"/>
      <c r="M22" s="5"/>
      <c r="N22" s="1"/>
      <c r="O22" s="5"/>
      <c r="P22" s="1"/>
      <c r="Q22" s="5"/>
      <c r="R22" s="1"/>
      <c r="S22" s="1"/>
      <c r="T22" s="1"/>
      <c r="U22" s="1"/>
      <c r="V22" s="1"/>
      <c r="W22" s="1"/>
    </row>
    <row r="23" spans="1:23" x14ac:dyDescent="0.15">
      <c r="A23" t="s">
        <v>72</v>
      </c>
      <c r="E23" s="1">
        <v>4050</v>
      </c>
      <c r="J23" s="1"/>
      <c r="K23" s="16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x14ac:dyDescent="0.15">
      <c r="C24" s="1"/>
      <c r="D24" s="1"/>
      <c r="E24" s="5"/>
      <c r="F24" s="1"/>
      <c r="G24" s="1"/>
      <c r="H24" s="1"/>
      <c r="I24" s="5"/>
      <c r="J24" s="1"/>
      <c r="K24" s="16"/>
      <c r="L24" s="1"/>
      <c r="M24" s="2">
        <f>SUM(M12:M23)</f>
        <v>47000</v>
      </c>
      <c r="N24" s="1"/>
      <c r="O24" s="2">
        <f>SUM(O12:O23)</f>
        <v>3550</v>
      </c>
      <c r="P24" s="1"/>
      <c r="Q24" s="2">
        <f>SUM(Q12:Q23)</f>
        <v>69996</v>
      </c>
      <c r="R24" s="1"/>
      <c r="S24" s="1"/>
      <c r="T24" s="1"/>
      <c r="U24" s="1"/>
      <c r="V24" s="1"/>
      <c r="W24" s="1"/>
    </row>
    <row r="25" spans="1:23" x14ac:dyDescent="0.15">
      <c r="C25" s="1"/>
      <c r="D25" s="1"/>
      <c r="E25" s="1"/>
      <c r="F25" s="1"/>
      <c r="G25" s="1"/>
      <c r="H25" s="1"/>
      <c r="I25" s="1"/>
      <c r="J25" s="1"/>
      <c r="K25" s="16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x14ac:dyDescent="0.15">
      <c r="A26" s="3" t="s">
        <v>10</v>
      </c>
      <c r="C26" s="1"/>
      <c r="D26" s="1"/>
      <c r="E26" s="2">
        <f>SUM(E10:E24)</f>
        <v>124596</v>
      </c>
      <c r="F26" s="2"/>
      <c r="G26" s="2"/>
      <c r="H26" s="2"/>
      <c r="I26" s="2">
        <f>SUM(I10:I24)</f>
        <v>174995</v>
      </c>
      <c r="J26" s="1"/>
      <c r="K26" s="16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x14ac:dyDescent="0.15">
      <c r="C27" s="1"/>
      <c r="D27" s="1"/>
      <c r="E27" s="1"/>
      <c r="F27" s="1"/>
      <c r="G27" s="1"/>
      <c r="H27" s="1"/>
      <c r="I27" s="1"/>
      <c r="J27" s="1"/>
      <c r="K27" s="16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3" x14ac:dyDescent="0.15">
      <c r="A28" s="3" t="s">
        <v>11</v>
      </c>
      <c r="C28" s="1"/>
      <c r="D28" s="1"/>
      <c r="E28" s="1"/>
      <c r="F28" s="1"/>
      <c r="G28" s="1"/>
      <c r="H28" s="1"/>
      <c r="I28" s="1"/>
      <c r="J28" s="1"/>
      <c r="K28" s="16"/>
      <c r="L28" s="1"/>
      <c r="M28" s="1">
        <f>+C30</f>
        <v>44704</v>
      </c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1:23" x14ac:dyDescent="0.15">
      <c r="C29" s="1"/>
      <c r="D29" s="1"/>
      <c r="E29" s="1"/>
      <c r="F29" s="1"/>
      <c r="G29" s="1"/>
      <c r="H29" s="1"/>
      <c r="I29" s="1"/>
      <c r="J29" s="1"/>
      <c r="K29" s="16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23" x14ac:dyDescent="0.15">
      <c r="A30" t="s">
        <v>12</v>
      </c>
      <c r="C30" s="1">
        <v>44704</v>
      </c>
      <c r="D30" s="1"/>
      <c r="E30" s="1"/>
      <c r="F30" s="1"/>
      <c r="G30" s="1">
        <f>Resultaat!G33</f>
        <v>47240</v>
      </c>
      <c r="H30" s="1"/>
      <c r="I30" s="1"/>
      <c r="J30" s="1"/>
      <c r="K30" s="16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1:23" x14ac:dyDescent="0.15">
      <c r="A31" s="4" t="s">
        <v>21</v>
      </c>
      <c r="C31" s="1"/>
      <c r="D31" s="1"/>
      <c r="E31" s="1"/>
      <c r="F31" s="1"/>
      <c r="G31" s="1"/>
      <c r="H31" s="1"/>
      <c r="I31" s="1"/>
      <c r="J31" s="1"/>
      <c r="K31" s="16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3" x14ac:dyDescent="0.15">
      <c r="A32" s="4"/>
      <c r="C32" s="1"/>
      <c r="D32" s="1"/>
      <c r="E32" s="1"/>
      <c r="F32" s="1"/>
      <c r="G32" s="1"/>
      <c r="H32" s="1"/>
      <c r="I32" s="1"/>
      <c r="J32" s="1"/>
      <c r="K32" s="16"/>
      <c r="L32" s="1"/>
      <c r="M32" s="1">
        <f>+C34</f>
        <v>1368</v>
      </c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1:23" x14ac:dyDescent="0.15">
      <c r="A33" s="8" t="s">
        <v>52</v>
      </c>
      <c r="C33" s="1"/>
      <c r="D33" s="1"/>
      <c r="E33" s="1"/>
      <c r="F33" s="1"/>
      <c r="G33" s="1"/>
      <c r="H33" s="1"/>
      <c r="I33" s="1"/>
      <c r="J33" s="1"/>
      <c r="K33" s="16"/>
      <c r="L33" s="1"/>
      <c r="M33" s="1"/>
      <c r="N33" s="1"/>
      <c r="O33" s="1">
        <f>+C35</f>
        <v>1285</v>
      </c>
      <c r="P33" s="1"/>
      <c r="Q33" s="1"/>
      <c r="R33" s="1"/>
      <c r="S33" s="1"/>
      <c r="T33" s="1"/>
      <c r="U33" s="1"/>
      <c r="V33" s="1"/>
      <c r="W33" s="1"/>
    </row>
    <row r="34" spans="1:23" x14ac:dyDescent="0.15">
      <c r="A34" s="4" t="s">
        <v>25</v>
      </c>
      <c r="C34" s="1">
        <v>1368</v>
      </c>
      <c r="D34" s="1"/>
      <c r="E34" s="1"/>
      <c r="F34" s="1"/>
      <c r="G34" s="1">
        <v>0</v>
      </c>
      <c r="H34" s="1"/>
      <c r="I34" s="1"/>
      <c r="J34" s="1"/>
      <c r="K34" s="16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1:23" x14ac:dyDescent="0.15">
      <c r="A35" s="4" t="s">
        <v>24</v>
      </c>
      <c r="C35" s="1">
        <v>1285</v>
      </c>
      <c r="D35" s="1"/>
      <c r="E35" s="1"/>
      <c r="F35" s="1"/>
      <c r="G35" s="1">
        <v>0</v>
      </c>
      <c r="H35" s="1"/>
      <c r="I35" s="1"/>
      <c r="J35" s="1"/>
      <c r="K35" s="16"/>
      <c r="L35" s="1"/>
      <c r="M35" s="1">
        <f>+C37</f>
        <v>2755</v>
      </c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1:23" x14ac:dyDescent="0.15">
      <c r="A36" s="4"/>
      <c r="C36" s="1"/>
      <c r="D36" s="1"/>
      <c r="E36" s="1"/>
      <c r="F36" s="1"/>
      <c r="G36" s="1"/>
      <c r="H36" s="1"/>
      <c r="I36" s="1"/>
      <c r="J36" s="1"/>
      <c r="K36" s="16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1:23" x14ac:dyDescent="0.15">
      <c r="A37" t="s">
        <v>13</v>
      </c>
      <c r="C37" s="1">
        <f>Resultaat!C36</f>
        <v>2755</v>
      </c>
      <c r="D37" s="1"/>
      <c r="E37" s="1"/>
      <c r="F37" s="1"/>
      <c r="G37" s="1">
        <f>Resultaat!G36</f>
        <v>5200</v>
      </c>
      <c r="H37" s="1"/>
      <c r="I37" s="1"/>
      <c r="J37" s="1"/>
      <c r="K37" s="16"/>
      <c r="L37" s="1"/>
      <c r="M37" s="1">
        <f>+C39</f>
        <v>9219</v>
      </c>
      <c r="N37" s="1"/>
      <c r="O37" s="1"/>
      <c r="P37" s="1"/>
      <c r="Q37" s="1"/>
      <c r="R37" s="1"/>
      <c r="S37" s="1"/>
      <c r="T37" s="1"/>
      <c r="U37" s="1"/>
      <c r="V37" s="1"/>
      <c r="W37" s="1"/>
    </row>
    <row r="38" spans="1:23" x14ac:dyDescent="0.15">
      <c r="C38" s="1"/>
      <c r="D38" s="1"/>
      <c r="E38" s="1"/>
      <c r="F38" s="1"/>
      <c r="G38" s="1"/>
      <c r="H38" s="1"/>
      <c r="I38" s="1"/>
      <c r="J38" s="1"/>
      <c r="K38" s="16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1:23" x14ac:dyDescent="0.15">
      <c r="A39" t="s">
        <v>14</v>
      </c>
      <c r="C39" s="1">
        <f>Resultaat!C38</f>
        <v>9219</v>
      </c>
      <c r="D39" s="1"/>
      <c r="E39" s="1"/>
      <c r="F39" s="1"/>
      <c r="G39" s="1">
        <f>Resultaat!G38</f>
        <v>8050</v>
      </c>
      <c r="H39" s="1"/>
      <c r="I39" s="1"/>
      <c r="J39" s="1"/>
      <c r="K39" s="16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 spans="1:23" x14ac:dyDescent="0.15">
      <c r="A40" s="4" t="s">
        <v>22</v>
      </c>
      <c r="C40" s="1"/>
      <c r="D40" s="1"/>
      <c r="E40" s="1"/>
      <c r="F40" s="1"/>
      <c r="G40" s="1"/>
      <c r="H40" s="1"/>
      <c r="I40" s="1"/>
      <c r="J40" s="1"/>
      <c r="K40" s="16"/>
      <c r="L40" s="1"/>
      <c r="M40" s="1"/>
      <c r="N40" s="1"/>
      <c r="O40" s="1"/>
      <c r="P40" s="1"/>
      <c r="Q40" s="1">
        <f>+C42</f>
        <v>45201</v>
      </c>
      <c r="R40" s="1"/>
      <c r="S40" s="1"/>
      <c r="T40" s="1"/>
      <c r="U40" s="1"/>
      <c r="V40" s="1"/>
      <c r="W40" s="1"/>
    </row>
    <row r="41" spans="1:23" x14ac:dyDescent="0.15">
      <c r="A41" s="4"/>
      <c r="C41" s="1"/>
      <c r="D41" s="1"/>
      <c r="E41" s="1"/>
      <c r="F41" s="1"/>
      <c r="G41" s="1"/>
      <c r="H41" s="1"/>
      <c r="I41" s="1"/>
      <c r="J41" s="1"/>
      <c r="K41" s="16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1:23" x14ac:dyDescent="0.15">
      <c r="A42" t="s">
        <v>15</v>
      </c>
      <c r="C42" s="1">
        <f>Resultaat!C41</f>
        <v>45201</v>
      </c>
      <c r="D42" s="1"/>
      <c r="E42" s="1"/>
      <c r="F42" s="1"/>
      <c r="G42" s="1">
        <f>Resultaat!G41</f>
        <v>113505</v>
      </c>
      <c r="H42" s="1"/>
      <c r="I42" s="1"/>
      <c r="J42" s="1"/>
      <c r="K42" s="16"/>
      <c r="L42" s="1"/>
      <c r="M42" s="5">
        <f>+C44</f>
        <v>4364</v>
      </c>
      <c r="N42" s="1"/>
      <c r="O42" s="5"/>
      <c r="P42" s="1"/>
      <c r="Q42" s="5"/>
      <c r="R42" s="1"/>
      <c r="S42" s="1"/>
      <c r="T42" s="1"/>
      <c r="U42" s="1"/>
      <c r="V42" s="1"/>
      <c r="W42" s="1"/>
    </row>
    <row r="43" spans="1:23" x14ac:dyDescent="0.15">
      <c r="C43" s="1"/>
      <c r="D43" s="1"/>
      <c r="E43" s="1"/>
      <c r="F43" s="1"/>
      <c r="G43" s="1"/>
      <c r="H43" s="1"/>
      <c r="I43" s="1"/>
      <c r="J43" s="1"/>
      <c r="K43" s="16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</row>
    <row r="44" spans="1:23" x14ac:dyDescent="0.15">
      <c r="A44" t="s">
        <v>16</v>
      </c>
      <c r="C44" s="5">
        <f>Resultaat!C43</f>
        <v>4364</v>
      </c>
      <c r="D44" s="1"/>
      <c r="E44" s="1"/>
      <c r="F44" s="1"/>
      <c r="G44" s="5">
        <f>Resultaat!G43</f>
        <v>1000</v>
      </c>
      <c r="H44" s="1"/>
      <c r="I44" s="1"/>
      <c r="J44" s="1"/>
      <c r="K44" s="16"/>
      <c r="L44" s="1"/>
      <c r="M44" s="2">
        <f>SUM(M27:M42)</f>
        <v>62410</v>
      </c>
      <c r="N44" s="1"/>
      <c r="O44" s="2">
        <f>SUM(O27:O42)</f>
        <v>1285</v>
      </c>
      <c r="P44" s="1"/>
      <c r="Q44" s="2">
        <f>SUM(Q27:Q42)</f>
        <v>45201</v>
      </c>
      <c r="R44" s="1"/>
      <c r="S44" s="1"/>
      <c r="T44" s="1"/>
      <c r="U44" s="1"/>
      <c r="V44" s="1"/>
      <c r="W44" s="1"/>
    </row>
    <row r="45" spans="1:23" x14ac:dyDescent="0.15">
      <c r="C45" s="7"/>
      <c r="D45" s="1"/>
      <c r="E45" s="1"/>
      <c r="F45" s="1"/>
      <c r="G45" s="7"/>
      <c r="H45" s="1"/>
      <c r="I45" s="1"/>
      <c r="J45" s="1"/>
      <c r="K45" s="16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</row>
    <row r="46" spans="1:23" x14ac:dyDescent="0.15">
      <c r="A46" s="3" t="s">
        <v>18</v>
      </c>
      <c r="C46" s="1"/>
      <c r="D46" s="1"/>
      <c r="E46" s="20">
        <f>SUM(C30:C46)</f>
        <v>108896</v>
      </c>
      <c r="F46" s="2"/>
      <c r="G46" s="2"/>
      <c r="H46" s="2"/>
      <c r="I46" s="20">
        <f>SUM(G30:G46)</f>
        <v>174995</v>
      </c>
      <c r="J46" s="1"/>
      <c r="K46" s="16"/>
      <c r="L46" s="1"/>
      <c r="M46" s="2">
        <f>+M24-M44</f>
        <v>-15410</v>
      </c>
      <c r="N46" s="1"/>
      <c r="O46" s="2">
        <f>+O24-O44</f>
        <v>2265</v>
      </c>
      <c r="P46" s="1"/>
      <c r="Q46" s="2">
        <f>+Q24-Q44</f>
        <v>24795</v>
      </c>
      <c r="R46" s="1"/>
      <c r="S46" s="1"/>
      <c r="T46" s="1"/>
      <c r="U46" s="1"/>
      <c r="V46" s="1"/>
      <c r="W46" s="1"/>
    </row>
    <row r="47" spans="1:23" x14ac:dyDescent="0.15">
      <c r="C47" s="1"/>
      <c r="D47" s="1"/>
      <c r="E47" s="1"/>
      <c r="F47" s="1"/>
      <c r="G47" s="1"/>
      <c r="H47" s="1"/>
      <c r="I47" s="1"/>
      <c r="J47" s="1"/>
      <c r="K47" s="16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</row>
    <row r="48" spans="1:23" x14ac:dyDescent="0.15">
      <c r="A48" s="3" t="s">
        <v>39</v>
      </c>
      <c r="C48" s="1"/>
      <c r="D48" s="1"/>
      <c r="E48" s="12">
        <f>+E26-E46</f>
        <v>15700</v>
      </c>
      <c r="F48" s="1"/>
      <c r="G48" s="1"/>
      <c r="H48" s="1"/>
      <c r="I48" s="12">
        <f>+I26-I46</f>
        <v>0</v>
      </c>
      <c r="J48" s="1"/>
      <c r="K48" s="16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</row>
    <row r="49" spans="1:23" x14ac:dyDescent="0.15">
      <c r="C49" s="1"/>
      <c r="D49" s="1"/>
      <c r="E49" s="1"/>
      <c r="F49" s="1"/>
      <c r="G49" s="1"/>
      <c r="H49" s="1"/>
      <c r="I49" s="1"/>
      <c r="J49" s="1"/>
      <c r="K49" s="16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</row>
    <row r="50" spans="1:23" x14ac:dyDescent="0.15">
      <c r="A50" s="3" t="s">
        <v>62</v>
      </c>
      <c r="C50" s="1"/>
      <c r="D50" s="1"/>
      <c r="E50" s="1"/>
      <c r="F50" s="1"/>
      <c r="G50" s="1"/>
      <c r="H50" s="1"/>
      <c r="I50" s="1"/>
      <c r="J50" s="1"/>
      <c r="K50" s="16"/>
      <c r="L50" s="1"/>
      <c r="M50" s="1">
        <f>+E52</f>
        <v>-4545</v>
      </c>
      <c r="N50" s="1"/>
      <c r="O50" s="1"/>
      <c r="P50" s="1"/>
      <c r="Q50" s="1"/>
      <c r="R50" s="1"/>
      <c r="S50" s="1"/>
      <c r="T50" s="1"/>
      <c r="U50" s="1"/>
      <c r="V50" s="1"/>
      <c r="W50" s="1"/>
    </row>
    <row r="51" spans="1:23" x14ac:dyDescent="0.15">
      <c r="A51" s="8" t="s">
        <v>40</v>
      </c>
      <c r="C51" s="1"/>
      <c r="D51" s="1"/>
      <c r="E51" s="1"/>
      <c r="F51" s="1"/>
      <c r="G51" s="1"/>
      <c r="H51" s="1"/>
      <c r="I51" s="1"/>
      <c r="J51" s="1"/>
      <c r="K51" s="16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</row>
    <row r="52" spans="1:23" x14ac:dyDescent="0.15">
      <c r="A52" s="8" t="s">
        <v>41</v>
      </c>
      <c r="C52" s="1"/>
      <c r="D52" s="1"/>
      <c r="E52" s="1">
        <v>-4545</v>
      </c>
      <c r="F52" s="1"/>
      <c r="G52" s="1"/>
      <c r="H52" s="1"/>
      <c r="I52" s="1">
        <v>0</v>
      </c>
      <c r="J52" s="1"/>
      <c r="K52" s="16"/>
      <c r="L52" s="1"/>
      <c r="M52" s="1"/>
      <c r="N52" s="1"/>
      <c r="O52" s="1">
        <f>+E54</f>
        <v>0</v>
      </c>
      <c r="P52" s="1"/>
      <c r="Q52" s="1"/>
      <c r="R52" s="1"/>
      <c r="S52" s="1"/>
      <c r="T52" s="1"/>
      <c r="U52" s="1"/>
      <c r="V52" s="1"/>
      <c r="W52" s="1"/>
    </row>
    <row r="53" spans="1:23" x14ac:dyDescent="0.15">
      <c r="A53" s="8" t="s">
        <v>45</v>
      </c>
      <c r="C53" s="1"/>
      <c r="D53" s="1"/>
      <c r="E53" s="1"/>
      <c r="F53" s="1"/>
      <c r="G53" s="1"/>
      <c r="H53" s="1"/>
      <c r="I53" s="1"/>
      <c r="J53" s="1"/>
      <c r="K53" s="16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</row>
    <row r="54" spans="1:23" x14ac:dyDescent="0.15">
      <c r="A54" s="8" t="s">
        <v>46</v>
      </c>
      <c r="C54" s="1"/>
      <c r="D54" s="1"/>
      <c r="E54" s="1">
        <v>0</v>
      </c>
      <c r="F54" s="1"/>
      <c r="G54" s="1"/>
      <c r="H54" s="1"/>
      <c r="I54" s="1"/>
      <c r="J54" s="1"/>
      <c r="K54" s="16"/>
      <c r="L54" s="1"/>
      <c r="M54" s="1">
        <f>+M32</f>
        <v>1368</v>
      </c>
      <c r="N54" s="1"/>
      <c r="O54" s="1">
        <f>+O33</f>
        <v>1285</v>
      </c>
      <c r="P54" s="1"/>
      <c r="Q54" s="1"/>
      <c r="R54" s="1"/>
      <c r="S54" s="1"/>
      <c r="T54" s="1"/>
      <c r="U54" s="1"/>
      <c r="V54" s="1"/>
      <c r="W54" s="1"/>
    </row>
    <row r="55" spans="1:23" x14ac:dyDescent="0.15">
      <c r="A55" s="8" t="s">
        <v>42</v>
      </c>
      <c r="C55" s="1"/>
      <c r="D55" s="1"/>
      <c r="E55" s="1"/>
      <c r="F55" s="1"/>
      <c r="G55" s="1"/>
      <c r="H55" s="1"/>
      <c r="I55" s="1"/>
      <c r="J55" s="1"/>
      <c r="K55" s="16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</row>
    <row r="56" spans="1:23" x14ac:dyDescent="0.15">
      <c r="A56" s="8" t="s">
        <v>47</v>
      </c>
      <c r="C56" s="1"/>
      <c r="D56" s="1"/>
      <c r="E56" s="1">
        <f>C34+C35</f>
        <v>2653</v>
      </c>
      <c r="F56" s="1"/>
      <c r="G56" s="1"/>
      <c r="H56" s="1"/>
      <c r="I56" s="1">
        <v>0</v>
      </c>
      <c r="J56" s="1"/>
      <c r="K56" s="16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</row>
    <row r="57" spans="1:23" x14ac:dyDescent="0.15">
      <c r="A57" s="8" t="s">
        <v>59</v>
      </c>
      <c r="C57" s="1"/>
      <c r="D57" s="1"/>
      <c r="E57" s="1"/>
      <c r="F57" s="1"/>
      <c r="G57" s="1"/>
      <c r="H57" s="1"/>
      <c r="I57" s="1"/>
      <c r="K57" s="18"/>
    </row>
    <row r="58" spans="1:23" ht="14" thickBot="1" x14ac:dyDescent="0.2">
      <c r="A58" s="8" t="s">
        <v>60</v>
      </c>
      <c r="C58" s="1"/>
      <c r="D58" s="1"/>
      <c r="E58" s="1">
        <v>-3504</v>
      </c>
      <c r="F58" s="1"/>
      <c r="G58" s="1"/>
      <c r="H58" s="1"/>
      <c r="I58" s="1"/>
      <c r="K58" s="18"/>
      <c r="M58" s="13">
        <f>SUM(M46:M57)</f>
        <v>-18587</v>
      </c>
      <c r="N58" s="3"/>
      <c r="O58" s="13">
        <f>SUM(O46:O57)</f>
        <v>3550</v>
      </c>
      <c r="P58" s="3"/>
      <c r="Q58" s="13">
        <f>SUM(Q46:Q57)</f>
        <v>24795</v>
      </c>
    </row>
    <row r="59" spans="1:23" ht="14" thickTop="1" x14ac:dyDescent="0.15"/>
    <row r="60" spans="1:23" ht="14" thickBot="1" x14ac:dyDescent="0.2">
      <c r="A60" s="3" t="s">
        <v>61</v>
      </c>
      <c r="E60" s="13">
        <f>SUM(E48:E59)</f>
        <v>10304</v>
      </c>
      <c r="I60" s="13">
        <f>SUM(I48:I59)</f>
        <v>0</v>
      </c>
    </row>
    <row r="61" spans="1:23" ht="14" thickTop="1" x14ac:dyDescent="0.15"/>
    <row r="62" spans="1:23" x14ac:dyDescent="0.15">
      <c r="A62" t="s">
        <v>64</v>
      </c>
      <c r="E62" s="15">
        <f>+E26</f>
        <v>124596</v>
      </c>
      <c r="I62" s="15">
        <f>+I26</f>
        <v>174995</v>
      </c>
    </row>
    <row r="63" spans="1:23" x14ac:dyDescent="0.15">
      <c r="A63" t="s">
        <v>65</v>
      </c>
      <c r="E63" s="15">
        <f>+E46-E52-E54-E56-E58</f>
        <v>114292</v>
      </c>
      <c r="I63" s="15">
        <f>+I46</f>
        <v>174995</v>
      </c>
    </row>
    <row r="64" spans="1:23" ht="14" thickBot="1" x14ac:dyDescent="0.2">
      <c r="E64" s="13">
        <f>+E62-E63</f>
        <v>10304</v>
      </c>
      <c r="I64" s="13">
        <f>+I62-I63</f>
        <v>0</v>
      </c>
    </row>
    <row r="65" ht="14" thickTop="1" x14ac:dyDescent="0.15"/>
  </sheetData>
  <pageMargins left="0.70866141732283472" right="0.70866141732283472" top="0.74803149606299213" bottom="0.74803149606299213" header="0.31496062992125984" footer="0.31496062992125984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Balans</vt:lpstr>
      <vt:lpstr>Resultaat</vt:lpstr>
      <vt:lpstr>Subsidie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Frans van Lonkhuizen</dc:creator>
  <cp:lastModifiedBy>Microsoft Office-gebruiker</cp:lastModifiedBy>
  <cp:lastPrinted>2017-04-28T14:43:45Z</cp:lastPrinted>
  <dcterms:created xsi:type="dcterms:W3CDTF">2016-03-21T08:05:33Z</dcterms:created>
  <dcterms:modified xsi:type="dcterms:W3CDTF">2017-05-17T13:00:53Z</dcterms:modified>
</cp:coreProperties>
</file>